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h.ellis\Documents\"/>
    </mc:Choice>
  </mc:AlternateContent>
  <xr:revisionPtr revIDLastSave="0" documentId="8_{1DFBB059-EF0B-4728-BA35-393DD9DA0F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42" i="1" s="1"/>
  <c r="G8" i="1"/>
  <c r="G42" i="1" s="1"/>
  <c r="B36" i="1"/>
  <c r="E36" i="1" s="1"/>
  <c r="B35" i="1"/>
  <c r="E35" i="1" s="1"/>
  <c r="C30" i="1"/>
  <c r="C26" i="1"/>
  <c r="E26" i="1" s="1"/>
  <c r="F11" i="1"/>
  <c r="F42" i="1" s="1"/>
  <c r="D40" i="1"/>
  <c r="E37" i="1"/>
  <c r="E30" i="1"/>
  <c r="E21" i="1"/>
  <c r="B13" i="1"/>
  <c r="C12" i="1"/>
  <c r="C10" i="1"/>
  <c r="D10" i="1" s="1"/>
  <c r="C9" i="1"/>
  <c r="D9" i="1" s="1"/>
  <c r="E9" i="1" s="1"/>
  <c r="C40" i="1" l="1"/>
  <c r="C13" i="1"/>
  <c r="E10" i="1"/>
  <c r="B14" i="1"/>
  <c r="E40" i="1"/>
  <c r="B40" i="1"/>
  <c r="D12" i="1"/>
  <c r="D13" i="1" s="1"/>
  <c r="D14" i="1" l="1"/>
  <c r="D16" i="1" s="1"/>
  <c r="D42" i="1" s="1"/>
  <c r="E13" i="1"/>
  <c r="E12" i="1"/>
  <c r="B16" i="1"/>
  <c r="B42" i="1" s="1"/>
  <c r="C14" i="1"/>
  <c r="E14" i="1" l="1"/>
  <c r="E16" i="1" s="1"/>
  <c r="C16" i="1"/>
  <c r="C42" i="1" s="1"/>
  <c r="E42" i="1" s="1"/>
</calcChain>
</file>

<file path=xl/sharedStrings.xml><?xml version="1.0" encoding="utf-8"?>
<sst xmlns="http://schemas.openxmlformats.org/spreadsheetml/2006/main" count="54" uniqueCount="46">
  <si>
    <t>BUDGET FOR ONE SBHC START-UP</t>
  </si>
  <si>
    <t xml:space="preserve"> </t>
  </si>
  <si>
    <t>YEAR 1</t>
  </si>
  <si>
    <t>YEAR 2</t>
  </si>
  <si>
    <t>YEAR 3</t>
  </si>
  <si>
    <t>YEARS 1 - 3</t>
  </si>
  <si>
    <t xml:space="preserve">  Personnel Expenses (Salaries)</t>
  </si>
  <si>
    <t xml:space="preserve">  Total Salaries</t>
  </si>
  <si>
    <t xml:space="preserve">  Total Personnel Expenses</t>
  </si>
  <si>
    <r>
      <t xml:space="preserve">  </t>
    </r>
    <r>
      <rPr>
        <b/>
        <i/>
        <sz val="12"/>
        <color theme="1"/>
        <rFont val="Times New Roman"/>
        <family val="1"/>
      </rPr>
      <t>Operating Expenses</t>
    </r>
  </si>
  <si>
    <t xml:space="preserve">    Space, gas, electricity, water, telephones, janitorial (In-kind by local School System)</t>
  </si>
  <si>
    <t xml:space="preserve">    Medical Equipment to outfit 2 exam rooms:</t>
  </si>
  <si>
    <t xml:space="preserve">      Includes exam table, step stool, mayo stand, gooseneck lamp, mobile </t>
  </si>
  <si>
    <t xml:space="preserve">        medical cart, wall mount otoscope/opthamaloscope, wall mount sharps </t>
  </si>
  <si>
    <t xml:space="preserve">        container, thermometer, height/weight scale; baby scale, emergency cart,</t>
  </si>
  <si>
    <t xml:space="preserve">        waste receptacle, wall mount blood pressure equipment, refrigerator, etc.</t>
  </si>
  <si>
    <t xml:space="preserve">    Medical Supplies:</t>
  </si>
  <si>
    <t xml:space="preserve">      Includes exam sheets, tongue depressors, sharps, gloves, etc.         </t>
  </si>
  <si>
    <t xml:space="preserve">         (1500 encounters in Year 1; 2500 encounters in Year 2; 2900 encounters</t>
  </si>
  <si>
    <t xml:space="preserve">         in Year 3 @ $6/encounter)</t>
  </si>
  <si>
    <t xml:space="preserve">    Office Supplies:</t>
  </si>
  <si>
    <t xml:space="preserve">      Includes medical charts (year 1), file cabinet (year 1). Paper, pens, etc.</t>
  </si>
  <si>
    <t xml:space="preserve">        (1500 encounters in Year 1; 2500 encounters in Year 2; 2900 encounters</t>
  </si>
  <si>
    <t xml:space="preserve">        in Year 3 @ $2/encounter)</t>
  </si>
  <si>
    <t xml:space="preserve">    Office Equipment:</t>
  </si>
  <si>
    <t xml:space="preserve">      Desks, chairs, etc.</t>
  </si>
  <si>
    <t xml:space="preserve">    Billing Software</t>
  </si>
  <si>
    <t xml:space="preserve">    Medical Waste Disposal</t>
  </si>
  <si>
    <r>
      <t xml:space="preserve">  </t>
    </r>
    <r>
      <rPr>
        <b/>
        <i/>
        <sz val="12"/>
        <color theme="1"/>
        <rFont val="Times New Roman"/>
        <family val="1"/>
      </rPr>
      <t>Total Operating Expenses</t>
    </r>
  </si>
  <si>
    <t xml:space="preserve">TOTAL SBHC START-UP </t>
  </si>
  <si>
    <t>SCHOOL SYSTEM IN-KIND (3 YEARS)</t>
  </si>
  <si>
    <t>POTENTIAL FUNDING SOURCES</t>
  </si>
  <si>
    <r>
      <t xml:space="preserve">  </t>
    </r>
    <r>
      <rPr>
        <b/>
        <i/>
        <sz val="12"/>
        <color theme="1"/>
        <rFont val="Times New Roman"/>
        <family val="1"/>
      </rPr>
      <t>Fringe Benefits (27.57%) Estimated</t>
    </r>
  </si>
  <si>
    <t>MEDICAL SPONSOR (3 YEARS)</t>
  </si>
  <si>
    <t>TO BE DETERMINED (YEAR 1 ONLY)</t>
  </si>
  <si>
    <t xml:space="preserve">    Nurse Practitioner/Physician's Assistant (1FTE)  Base salary $88,000</t>
  </si>
  <si>
    <t xml:space="preserve">    Licensed Clinical Social Worker (1FTE)  Base salary $49,500</t>
  </si>
  <si>
    <t xml:space="preserve">    School Nurse (1FTE) In-kind by the local school system.  Base salary $55,000</t>
  </si>
  <si>
    <t xml:space="preserve">    Medical Assistant  (1FTE)  Base salary $30,800</t>
  </si>
  <si>
    <t xml:space="preserve">      Computers (4 @ $1,300 per computer)</t>
  </si>
  <si>
    <t xml:space="preserve">      Printer/Fax/Scanner Combo (2 @ $650 each)</t>
  </si>
  <si>
    <t>GRANT(S)/MEDICAL SPONSOR</t>
  </si>
  <si>
    <t xml:space="preserve">    Board Certified Pediatrician (.2FTE) In-kind by medical sponsor.  Base salary $150,000</t>
  </si>
  <si>
    <t xml:space="preserve">    Clinic space renovation (carpentry, drywall, paint, plumbing) $160/sq ft x 800 sq ft</t>
  </si>
  <si>
    <t>12/2021</t>
  </si>
  <si>
    <t>APPENDIX D:  SAMPLE SBHC START UP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</si>
</sst>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0" xfId="0" quotePrefix="1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4" fillId="0" borderId="0" xfId="0" applyFont="1"/>
    <xf numFmtId="164" fontId="3" fillId="0" borderId="1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/>
    <xf numFmtId="164" fontId="2" fillId="0" borderId="2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2" fillId="0" borderId="7" xfId="1" applyNumberFormat="1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wrapText="1"/>
    </xf>
    <xf numFmtId="164" fontId="2" fillId="0" borderId="5" xfId="1" applyNumberFormat="1" applyFont="1" applyBorder="1"/>
    <xf numFmtId="164" fontId="2" fillId="0" borderId="6" xfId="1" applyNumberFormat="1" applyFont="1" applyBorder="1"/>
    <xf numFmtId="0" fontId="2" fillId="0" borderId="9" xfId="0" applyFont="1" applyBorder="1" applyAlignment="1">
      <alignment horizontal="center" wrapText="1"/>
    </xf>
    <xf numFmtId="0" fontId="3" fillId="0" borderId="9" xfId="0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0" fontId="0" fillId="0" borderId="8" xfId="0" applyBorder="1"/>
    <xf numFmtId="0" fontId="2" fillId="0" borderId="9" xfId="0" applyFont="1" applyFill="1" applyBorder="1" applyAlignment="1">
      <alignment horizontal="center" wrapText="1"/>
    </xf>
    <xf numFmtId="0" fontId="0" fillId="0" borderId="9" xfId="0" applyBorder="1"/>
    <xf numFmtId="0" fontId="2" fillId="0" borderId="8" xfId="0" applyFont="1" applyFill="1" applyBorder="1" applyAlignment="1">
      <alignment horizontal="center"/>
    </xf>
    <xf numFmtId="164" fontId="2" fillId="0" borderId="10" xfId="1" applyNumberFormat="1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2" fillId="0" borderId="13" xfId="1" applyNumberFormat="1" applyFont="1" applyBorder="1"/>
    <xf numFmtId="164" fontId="3" fillId="0" borderId="14" xfId="1" applyNumberFormat="1" applyFont="1" applyBorder="1"/>
    <xf numFmtId="164" fontId="3" fillId="0" borderId="15" xfId="1" applyNumberFormat="1" applyFont="1" applyBorder="1"/>
    <xf numFmtId="164" fontId="2" fillId="0" borderId="16" xfId="1" applyNumberFormat="1" applyFont="1" applyBorder="1"/>
    <xf numFmtId="0" fontId="3" fillId="0" borderId="5" xfId="0" applyFont="1" applyBorder="1"/>
    <xf numFmtId="0" fontId="2" fillId="0" borderId="7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3" fillId="0" borderId="20" xfId="1" applyNumberFormat="1" applyFont="1" applyBorder="1"/>
    <xf numFmtId="0" fontId="3" fillId="0" borderId="0" xfId="0" quotePrefix="1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workbookViewId="0">
      <selection activeCell="F32" sqref="F32"/>
    </sheetView>
  </sheetViews>
  <sheetFormatPr defaultRowHeight="14.4" x14ac:dyDescent="0.3"/>
  <cols>
    <col min="1" max="1" width="80.77734375" customWidth="1"/>
    <col min="2" max="2" width="13.77734375" customWidth="1"/>
    <col min="3" max="3" width="13.109375" customWidth="1"/>
    <col min="4" max="4" width="12.6640625" customWidth="1"/>
    <col min="5" max="5" width="14" customWidth="1"/>
    <col min="6" max="7" width="24.44140625" customWidth="1"/>
    <col min="8" max="8" width="18" customWidth="1"/>
  </cols>
  <sheetData>
    <row r="1" spans="1:8" ht="15.6" x14ac:dyDescent="0.3">
      <c r="A1" s="47" t="s">
        <v>45</v>
      </c>
      <c r="B1" s="46"/>
      <c r="C1" s="46"/>
      <c r="D1" s="46"/>
      <c r="E1" s="46"/>
      <c r="F1" s="46"/>
      <c r="G1" s="46"/>
      <c r="H1" s="46"/>
    </row>
    <row r="2" spans="1:8" x14ac:dyDescent="0.3">
      <c r="A2" s="46"/>
      <c r="B2" s="46"/>
      <c r="C2" s="46"/>
      <c r="D2" s="46"/>
      <c r="E2" s="46"/>
      <c r="F2" s="46"/>
      <c r="G2" s="46"/>
      <c r="H2" s="46"/>
    </row>
    <row r="4" spans="1:8" ht="15.6" x14ac:dyDescent="0.3">
      <c r="A4" s="1" t="s">
        <v>0</v>
      </c>
      <c r="B4" s="48" t="s">
        <v>31</v>
      </c>
      <c r="C4" s="49"/>
      <c r="D4" s="49"/>
      <c r="E4" s="49"/>
      <c r="F4" s="50"/>
      <c r="G4" s="50"/>
      <c r="H4" s="51"/>
    </row>
    <row r="5" spans="1:8" ht="62.4" x14ac:dyDescent="0.3">
      <c r="A5" s="3" t="s">
        <v>1</v>
      </c>
      <c r="B5" s="41" t="s">
        <v>41</v>
      </c>
      <c r="C5" s="42" t="s">
        <v>41</v>
      </c>
      <c r="D5" s="42" t="s">
        <v>41</v>
      </c>
      <c r="E5" s="43" t="s">
        <v>41</v>
      </c>
      <c r="F5" s="40" t="s">
        <v>1</v>
      </c>
      <c r="G5" s="25"/>
      <c r="H5" s="28" t="s">
        <v>1</v>
      </c>
    </row>
    <row r="6" spans="1:8" ht="46.8" x14ac:dyDescent="0.3">
      <c r="A6" s="2"/>
      <c r="B6" s="4" t="s">
        <v>2</v>
      </c>
      <c r="C6" s="5" t="s">
        <v>3</v>
      </c>
      <c r="D6" s="5" t="s">
        <v>4</v>
      </c>
      <c r="E6" s="6" t="s">
        <v>5</v>
      </c>
      <c r="F6" s="21" t="s">
        <v>30</v>
      </c>
      <c r="G6" s="26" t="s">
        <v>33</v>
      </c>
      <c r="H6" s="26" t="s">
        <v>34</v>
      </c>
    </row>
    <row r="7" spans="1:8" ht="16.2" x14ac:dyDescent="0.35">
      <c r="A7" s="7" t="s">
        <v>6</v>
      </c>
      <c r="B7" s="8"/>
      <c r="C7" s="9"/>
      <c r="D7" s="9"/>
      <c r="E7" s="10"/>
      <c r="F7" s="22"/>
      <c r="G7" s="27"/>
      <c r="H7" s="27"/>
    </row>
    <row r="8" spans="1:8" ht="15.6" x14ac:dyDescent="0.3">
      <c r="A8" s="31" t="s">
        <v>42</v>
      </c>
      <c r="B8" s="14"/>
      <c r="C8" s="14"/>
      <c r="D8" s="14"/>
      <c r="E8" s="15"/>
      <c r="F8" s="24" t="s">
        <v>1</v>
      </c>
      <c r="G8" s="24">
        <f>0.2*150000*3</f>
        <v>90000</v>
      </c>
      <c r="H8" s="10"/>
    </row>
    <row r="9" spans="1:8" ht="15.6" x14ac:dyDescent="0.3">
      <c r="A9" s="2" t="s">
        <v>35</v>
      </c>
      <c r="B9" s="8">
        <v>88000</v>
      </c>
      <c r="C9" s="9">
        <f t="shared" ref="C9:D10" si="0">+B9*1.02</f>
        <v>89760</v>
      </c>
      <c r="D9" s="9">
        <f t="shared" si="0"/>
        <v>91555.199999999997</v>
      </c>
      <c r="E9" s="12">
        <f>SUM(B9:D9)</f>
        <v>269315.20000000001</v>
      </c>
      <c r="F9" s="23"/>
      <c r="G9" s="23"/>
      <c r="H9" s="23"/>
    </row>
    <row r="10" spans="1:8" ht="15.6" x14ac:dyDescent="0.3">
      <c r="A10" s="2" t="s">
        <v>36</v>
      </c>
      <c r="B10" s="8">
        <v>49500</v>
      </c>
      <c r="C10" s="9">
        <f t="shared" si="0"/>
        <v>50490</v>
      </c>
      <c r="D10" s="9">
        <f t="shared" si="0"/>
        <v>51499.8</v>
      </c>
      <c r="E10" s="12">
        <f>SUM(B10:D10)</f>
        <v>151489.79999999999</v>
      </c>
      <c r="F10" s="23"/>
      <c r="G10" s="23"/>
      <c r="H10" s="23"/>
    </row>
    <row r="11" spans="1:8" ht="15.6" x14ac:dyDescent="0.3">
      <c r="A11" s="31" t="s">
        <v>37</v>
      </c>
      <c r="B11" s="14"/>
      <c r="C11" s="14"/>
      <c r="D11" s="14"/>
      <c r="E11" s="15"/>
      <c r="F11" s="24">
        <f>55000*3</f>
        <v>165000</v>
      </c>
      <c r="G11" s="10"/>
      <c r="H11" s="23"/>
    </row>
    <row r="12" spans="1:8" ht="16.2" thickBot="1" x14ac:dyDescent="0.35">
      <c r="A12" s="2" t="s">
        <v>38</v>
      </c>
      <c r="B12" s="32">
        <v>30800</v>
      </c>
      <c r="C12" s="33">
        <f t="shared" ref="C12:D12" si="1">+B12*1.02</f>
        <v>31416</v>
      </c>
      <c r="D12" s="33">
        <f t="shared" si="1"/>
        <v>32044.32</v>
      </c>
      <c r="E12" s="34">
        <f>SUM(B12:D12)</f>
        <v>94260.32</v>
      </c>
      <c r="F12" s="23"/>
      <c r="G12" s="23"/>
      <c r="H12" s="23"/>
    </row>
    <row r="13" spans="1:8" ht="16.2" x14ac:dyDescent="0.35">
      <c r="A13" s="7" t="s">
        <v>7</v>
      </c>
      <c r="B13" s="8">
        <f>SUM(B8:B12)</f>
        <v>168300</v>
      </c>
      <c r="C13" s="9">
        <f>SUM(C8:C12)</f>
        <v>171666</v>
      </c>
      <c r="D13" s="9">
        <f>SUM(D8:D12)</f>
        <v>175099.32</v>
      </c>
      <c r="E13" s="12">
        <f>SUM(B13:D13)</f>
        <v>515065.32</v>
      </c>
      <c r="F13" s="23"/>
      <c r="G13" s="23"/>
      <c r="H13" s="23"/>
    </row>
    <row r="14" spans="1:8" ht="16.8" thickBot="1" x14ac:dyDescent="0.4">
      <c r="A14" s="2" t="s">
        <v>32</v>
      </c>
      <c r="B14" s="35">
        <f>0.2757*B13</f>
        <v>46400.31</v>
      </c>
      <c r="C14" s="36">
        <f>0.2757*C13</f>
        <v>47328.316200000001</v>
      </c>
      <c r="D14" s="36">
        <f>0.2757*D13</f>
        <v>48274.882524000001</v>
      </c>
      <c r="E14" s="37">
        <f>SUM(B14:D14)</f>
        <v>142003.50872400001</v>
      </c>
      <c r="F14" s="23"/>
      <c r="G14" s="23"/>
      <c r="H14" s="23"/>
    </row>
    <row r="15" spans="1:8" ht="15.6" x14ac:dyDescent="0.3">
      <c r="A15" s="2"/>
      <c r="B15" s="8"/>
      <c r="C15" s="9"/>
      <c r="D15" s="9"/>
      <c r="E15" s="12"/>
      <c r="F15" s="23"/>
      <c r="G15" s="23"/>
      <c r="H15" s="23"/>
    </row>
    <row r="16" spans="1:8" ht="16.2" x14ac:dyDescent="0.35">
      <c r="A16" s="7" t="s">
        <v>8</v>
      </c>
      <c r="B16" s="8">
        <f>+B13+B14</f>
        <v>214700.31</v>
      </c>
      <c r="C16" s="9">
        <f t="shared" ref="C16:D16" si="2">+C13+C14</f>
        <v>218994.3162</v>
      </c>
      <c r="D16" s="9">
        <f t="shared" si="2"/>
        <v>223374.20252400002</v>
      </c>
      <c r="E16" s="12">
        <f>SUM(E13:E14)</f>
        <v>657068.82872400002</v>
      </c>
      <c r="F16" s="23"/>
      <c r="G16" s="23"/>
      <c r="H16" s="23"/>
    </row>
    <row r="17" spans="1:8" ht="15.6" x14ac:dyDescent="0.3">
      <c r="A17" s="2"/>
      <c r="B17" s="8"/>
      <c r="C17" s="16"/>
      <c r="D17" s="16"/>
      <c r="E17" s="12"/>
      <c r="F17" s="23"/>
      <c r="G17" s="23"/>
      <c r="H17" s="23"/>
    </row>
    <row r="18" spans="1:8" ht="16.2" x14ac:dyDescent="0.35">
      <c r="A18" s="2" t="s">
        <v>9</v>
      </c>
      <c r="B18" s="8"/>
      <c r="C18" s="16"/>
      <c r="D18" s="16"/>
      <c r="E18" s="17"/>
      <c r="F18" s="23"/>
      <c r="G18" s="23"/>
      <c r="H18" s="23"/>
    </row>
    <row r="19" spans="1:8" ht="15.6" x14ac:dyDescent="0.3">
      <c r="A19" s="31" t="s">
        <v>43</v>
      </c>
      <c r="B19" s="14"/>
      <c r="C19" s="30"/>
      <c r="D19" s="30"/>
      <c r="E19" s="39"/>
      <c r="F19" s="24" t="s">
        <v>1</v>
      </c>
      <c r="G19" s="24"/>
      <c r="H19" s="24">
        <f>160*800</f>
        <v>128000</v>
      </c>
    </row>
    <row r="20" spans="1:8" ht="15.6" x14ac:dyDescent="0.3">
      <c r="A20" s="38" t="s">
        <v>10</v>
      </c>
      <c r="B20" s="13"/>
      <c r="C20" s="30"/>
      <c r="D20" s="30"/>
      <c r="E20" s="39"/>
      <c r="F20" s="24">
        <v>230000</v>
      </c>
      <c r="G20" s="23"/>
      <c r="H20" s="23"/>
    </row>
    <row r="21" spans="1:8" ht="15.6" x14ac:dyDescent="0.3">
      <c r="A21" s="18" t="s">
        <v>11</v>
      </c>
      <c r="B21" s="8">
        <v>66000</v>
      </c>
      <c r="C21" s="9">
        <v>7500</v>
      </c>
      <c r="D21" s="9">
        <v>7500</v>
      </c>
      <c r="E21" s="12">
        <f>SUM(B21:D21)</f>
        <v>81000</v>
      </c>
      <c r="F21" s="23"/>
      <c r="G21" s="23"/>
      <c r="H21" s="23"/>
    </row>
    <row r="22" spans="1:8" ht="15.6" x14ac:dyDescent="0.3">
      <c r="A22" s="2" t="s">
        <v>12</v>
      </c>
      <c r="B22" s="8"/>
      <c r="C22" s="9"/>
      <c r="D22" s="9"/>
      <c r="E22" s="12"/>
      <c r="F22" s="23"/>
      <c r="G22" s="23"/>
      <c r="H22" s="23"/>
    </row>
    <row r="23" spans="1:8" ht="15.6" x14ac:dyDescent="0.3">
      <c r="A23" s="2" t="s">
        <v>13</v>
      </c>
      <c r="B23" s="8"/>
      <c r="C23" s="9"/>
      <c r="D23" s="9"/>
      <c r="E23" s="12"/>
      <c r="F23" s="23"/>
      <c r="G23" s="23"/>
      <c r="H23" s="23"/>
    </row>
    <row r="24" spans="1:8" ht="15.6" x14ac:dyDescent="0.3">
      <c r="A24" s="2" t="s">
        <v>14</v>
      </c>
      <c r="B24" s="8"/>
      <c r="C24" s="9"/>
      <c r="D24" s="9"/>
      <c r="E24" s="12"/>
      <c r="F24" s="23"/>
      <c r="G24" s="23"/>
      <c r="H24" s="23"/>
    </row>
    <row r="25" spans="1:8" ht="15.6" x14ac:dyDescent="0.3">
      <c r="A25" s="2" t="s">
        <v>15</v>
      </c>
      <c r="B25" s="8"/>
      <c r="C25" s="9"/>
      <c r="D25" s="9"/>
      <c r="E25" s="12"/>
      <c r="F25" s="23"/>
      <c r="G25" s="23"/>
      <c r="H25" s="23"/>
    </row>
    <row r="26" spans="1:8" ht="15.6" x14ac:dyDescent="0.3">
      <c r="A26" s="2" t="s">
        <v>16</v>
      </c>
      <c r="B26" s="8">
        <v>10000</v>
      </c>
      <c r="C26" s="9">
        <f>2700*6*1.02</f>
        <v>16524</v>
      </c>
      <c r="D26" s="11">
        <v>17748</v>
      </c>
      <c r="E26" s="12">
        <f>SUM(B26:D26)</f>
        <v>44272</v>
      </c>
      <c r="F26" s="23"/>
      <c r="G26" s="23"/>
      <c r="H26" s="23"/>
    </row>
    <row r="27" spans="1:8" ht="15.6" x14ac:dyDescent="0.3">
      <c r="A27" s="18" t="s">
        <v>17</v>
      </c>
      <c r="B27" s="8"/>
      <c r="C27" s="9"/>
      <c r="D27" s="11"/>
      <c r="E27" s="12"/>
      <c r="F27" s="23"/>
      <c r="G27" s="23"/>
      <c r="H27" s="23"/>
    </row>
    <row r="28" spans="1:8" ht="15.6" x14ac:dyDescent="0.3">
      <c r="A28" s="18" t="s">
        <v>18</v>
      </c>
      <c r="B28" s="8"/>
      <c r="C28" s="9"/>
      <c r="D28" s="9"/>
      <c r="E28" s="12"/>
      <c r="F28" s="23"/>
      <c r="G28" s="23"/>
      <c r="H28" s="23"/>
    </row>
    <row r="29" spans="1:8" ht="15.6" x14ac:dyDescent="0.3">
      <c r="A29" s="18" t="s">
        <v>19</v>
      </c>
      <c r="B29" s="8"/>
      <c r="C29" s="9"/>
      <c r="D29" s="9"/>
      <c r="E29" s="12"/>
      <c r="F29" s="23"/>
      <c r="G29" s="23"/>
      <c r="H29" s="23"/>
    </row>
    <row r="30" spans="1:8" ht="15.6" x14ac:dyDescent="0.3">
      <c r="A30" s="2" t="s">
        <v>20</v>
      </c>
      <c r="B30" s="8">
        <v>6500</v>
      </c>
      <c r="C30" s="9">
        <f>2700*2*1.02</f>
        <v>5508</v>
      </c>
      <c r="D30" s="9">
        <v>6000</v>
      </c>
      <c r="E30" s="12">
        <f>SUM(B30:D30)</f>
        <v>18008</v>
      </c>
      <c r="F30" s="23"/>
      <c r="G30" s="23"/>
      <c r="H30" s="23"/>
    </row>
    <row r="31" spans="1:8" ht="15.6" x14ac:dyDescent="0.3">
      <c r="A31" s="18" t="s">
        <v>21</v>
      </c>
      <c r="B31" s="8"/>
      <c r="C31" s="9"/>
      <c r="D31" s="9"/>
      <c r="E31" s="12"/>
      <c r="F31" s="23"/>
      <c r="G31" s="23"/>
      <c r="H31" s="23"/>
    </row>
    <row r="32" spans="1:8" ht="15.6" x14ac:dyDescent="0.3">
      <c r="A32" s="18" t="s">
        <v>22</v>
      </c>
      <c r="B32" s="8"/>
      <c r="C32" s="9"/>
      <c r="D32" s="9"/>
      <c r="E32" s="12"/>
      <c r="F32" s="23"/>
      <c r="G32" s="23"/>
      <c r="H32" s="23"/>
    </row>
    <row r="33" spans="1:8" ht="15.6" x14ac:dyDescent="0.3">
      <c r="A33" s="18" t="s">
        <v>23</v>
      </c>
      <c r="B33" s="8"/>
      <c r="C33" s="9"/>
      <c r="D33" s="9"/>
      <c r="E33" s="12"/>
      <c r="F33" s="23"/>
      <c r="G33" s="23"/>
      <c r="H33" s="23"/>
    </row>
    <row r="34" spans="1:8" ht="15.6" x14ac:dyDescent="0.3">
      <c r="A34" s="2" t="s">
        <v>24</v>
      </c>
      <c r="B34" s="8"/>
      <c r="C34" s="9"/>
      <c r="D34" s="9"/>
      <c r="E34" s="12"/>
      <c r="F34" s="23"/>
      <c r="G34" s="23"/>
      <c r="H34" s="23"/>
    </row>
    <row r="35" spans="1:8" ht="15.6" x14ac:dyDescent="0.3">
      <c r="A35" s="2" t="s">
        <v>39</v>
      </c>
      <c r="B35" s="8">
        <f>1300*4</f>
        <v>5200</v>
      </c>
      <c r="C35" s="9"/>
      <c r="D35" s="9"/>
      <c r="E35" s="12">
        <f t="shared" ref="E35:E37" si="3">SUM(B35:D35)</f>
        <v>5200</v>
      </c>
      <c r="F35" s="23"/>
      <c r="G35" s="23"/>
      <c r="H35" s="23"/>
    </row>
    <row r="36" spans="1:8" ht="15.6" x14ac:dyDescent="0.3">
      <c r="A36" s="2" t="s">
        <v>40</v>
      </c>
      <c r="B36" s="8">
        <f>2*650</f>
        <v>1300</v>
      </c>
      <c r="C36" s="9"/>
      <c r="D36" s="9"/>
      <c r="E36" s="12">
        <f t="shared" si="3"/>
        <v>1300</v>
      </c>
      <c r="F36" s="23"/>
      <c r="G36" s="23"/>
      <c r="H36" s="23"/>
    </row>
    <row r="37" spans="1:8" ht="15.6" x14ac:dyDescent="0.3">
      <c r="A37" s="2" t="s">
        <v>25</v>
      </c>
      <c r="B37" s="8">
        <v>4500</v>
      </c>
      <c r="C37" s="9"/>
      <c r="D37" s="9"/>
      <c r="E37" s="12">
        <f t="shared" si="3"/>
        <v>4500</v>
      </c>
      <c r="F37" s="23"/>
      <c r="G37" s="23"/>
      <c r="H37" s="23"/>
    </row>
    <row r="38" spans="1:8" ht="15.6" x14ac:dyDescent="0.3">
      <c r="A38" s="2" t="s">
        <v>26</v>
      </c>
      <c r="B38" s="8" t="s">
        <v>1</v>
      </c>
      <c r="C38" s="9"/>
      <c r="D38" s="9"/>
      <c r="E38" s="12"/>
      <c r="F38" s="23"/>
      <c r="G38" s="23">
        <v>2200</v>
      </c>
      <c r="H38" s="23"/>
    </row>
    <row r="39" spans="1:8" ht="16.2" thickBot="1" x14ac:dyDescent="0.35">
      <c r="A39" s="2" t="s">
        <v>27</v>
      </c>
      <c r="B39" s="35"/>
      <c r="C39" s="36"/>
      <c r="D39" s="36"/>
      <c r="E39" s="37"/>
      <c r="F39" s="23"/>
      <c r="G39" s="44">
        <v>1683</v>
      </c>
      <c r="H39" s="44"/>
    </row>
    <row r="40" spans="1:8" ht="16.2" x14ac:dyDescent="0.35">
      <c r="A40" s="16" t="s">
        <v>28</v>
      </c>
      <c r="B40" s="8">
        <f>SUM(B19:B39)</f>
        <v>93500</v>
      </c>
      <c r="C40" s="9">
        <f t="shared" ref="C40:E40" si="4">SUM(C20:C39)</f>
        <v>29532</v>
      </c>
      <c r="D40" s="9">
        <f t="shared" si="4"/>
        <v>31248</v>
      </c>
      <c r="E40" s="12">
        <f t="shared" si="4"/>
        <v>154280</v>
      </c>
      <c r="F40" s="23"/>
      <c r="G40" s="23"/>
      <c r="H40" s="23"/>
    </row>
    <row r="41" spans="1:8" ht="15.6" x14ac:dyDescent="0.3">
      <c r="A41" s="2"/>
      <c r="B41" s="8"/>
      <c r="C41" s="9"/>
      <c r="D41" s="9"/>
      <c r="E41" s="12"/>
      <c r="F41" s="23"/>
      <c r="G41" s="23"/>
      <c r="H41" s="23"/>
    </row>
    <row r="42" spans="1:8" ht="15.6" x14ac:dyDescent="0.3">
      <c r="A42" s="1" t="s">
        <v>29</v>
      </c>
      <c r="B42" s="19">
        <f>+B16+B40</f>
        <v>308200.31</v>
      </c>
      <c r="C42" s="20">
        <f>+C16+C40</f>
        <v>248526.3162</v>
      </c>
      <c r="D42" s="20">
        <f>+D16+D40</f>
        <v>254622.20252400002</v>
      </c>
      <c r="E42" s="15">
        <f>SUM(B42:D42)</f>
        <v>811348.82872400014</v>
      </c>
      <c r="F42" s="29">
        <f>SUM(F8:F41)</f>
        <v>395000</v>
      </c>
      <c r="G42" s="29">
        <f>SUM(G8:G41)</f>
        <v>93883</v>
      </c>
      <c r="H42" s="29">
        <f>SUM(H8:H41)</f>
        <v>128000</v>
      </c>
    </row>
    <row r="44" spans="1:8" ht="15.6" x14ac:dyDescent="0.3">
      <c r="A44" s="45" t="s">
        <v>44</v>
      </c>
    </row>
  </sheetData>
  <mergeCells count="1">
    <mergeCell ref="B4:H4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S. Ellis</dc:creator>
  <cp:lastModifiedBy>Ruth Ellis</cp:lastModifiedBy>
  <cp:lastPrinted>2021-12-04T16:16:10Z</cp:lastPrinted>
  <dcterms:created xsi:type="dcterms:W3CDTF">2014-09-03T21:34:01Z</dcterms:created>
  <dcterms:modified xsi:type="dcterms:W3CDTF">2021-12-04T16:37:03Z</dcterms:modified>
</cp:coreProperties>
</file>